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g\Documents\Website\"/>
    </mc:Choice>
  </mc:AlternateContent>
  <bookViews>
    <workbookView xWindow="0" yWindow="0" windowWidth="28800" windowHeight="12330"/>
  </bookViews>
  <sheets>
    <sheet name="Remaining outputs needed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30" i="2" l="1"/>
  <c r="B14" i="2"/>
  <c r="H13" i="2"/>
  <c r="H12" i="2"/>
  <c r="H11" i="2"/>
  <c r="G30" i="2"/>
  <c r="F30" i="2"/>
  <c r="H30" i="2"/>
  <c r="C53" i="2"/>
  <c r="B53" i="2" s="1"/>
  <c r="B54" i="2" s="1"/>
  <c r="C42" i="2"/>
  <c r="B42" i="2" s="1"/>
  <c r="B43" i="2" s="1"/>
  <c r="C31" i="2"/>
  <c r="B31" i="2" s="1"/>
  <c r="B32" i="2" s="1"/>
  <c r="C20" i="2"/>
  <c r="B20" i="2" s="1"/>
  <c r="B21" i="2" s="1"/>
  <c r="C9" i="2"/>
  <c r="B9" i="2" s="1"/>
  <c r="H14" i="2" l="1"/>
  <c r="H19" i="2" s="1"/>
  <c r="B10" i="2"/>
  <c r="F37" i="2" l="1"/>
  <c r="F26" i="2" s="1"/>
  <c r="H40" i="2"/>
  <c r="H37" i="2"/>
  <c r="H26" i="2" s="1"/>
  <c r="F34" i="2"/>
  <c r="H25" i="2" s="1"/>
  <c r="F40" i="2"/>
  <c r="F28" i="2" s="1"/>
  <c r="C12" i="2"/>
  <c r="B25" i="2"/>
  <c r="B47" i="2"/>
  <c r="C10" i="2"/>
  <c r="C11" i="2"/>
  <c r="B36" i="2"/>
  <c r="C33" i="2" l="1"/>
  <c r="C34" i="2"/>
  <c r="C55" i="2"/>
  <c r="C43" i="2"/>
  <c r="C45" i="2"/>
  <c r="C22" i="2"/>
  <c r="C23" i="2"/>
  <c r="C32" i="2"/>
  <c r="C21" i="2"/>
  <c r="C54" i="2"/>
  <c r="C44" i="2"/>
  <c r="H28" i="2" l="1"/>
</calcChain>
</file>

<file path=xl/sharedStrings.xml><?xml version="1.0" encoding="utf-8"?>
<sst xmlns="http://schemas.openxmlformats.org/spreadsheetml/2006/main" count="75" uniqueCount="37">
  <si>
    <t>Allocation of Effort Year 1</t>
  </si>
  <si>
    <t>Number of non-traditional instruction contact hours</t>
  </si>
  <si>
    <t>Number of MS students advised as major professor</t>
  </si>
  <si>
    <t>Number of PhD students advised as major professor</t>
  </si>
  <si>
    <t>Percent Instruction</t>
  </si>
  <si>
    <t>Percent Scholarly Activity</t>
  </si>
  <si>
    <t>Percent Service</t>
  </si>
  <si>
    <t>Allocation of Effort Year 2</t>
  </si>
  <si>
    <t>Allocation of Effort Year 3</t>
  </si>
  <si>
    <t>Allocation of Effort Year 4</t>
  </si>
  <si>
    <t>Allocation of Effort Year 5</t>
  </si>
  <si>
    <t>Minimum total first author equivalent publications</t>
  </si>
  <si>
    <t>Minimum external funding range for Extension Faculty</t>
  </si>
  <si>
    <t xml:space="preserve">Minimum external funding range for Research Faculty </t>
  </si>
  <si>
    <t>to</t>
  </si>
  <si>
    <t>ALLOCATION OF EFFORT AND MINIMUM PUBLICATIONS AND GRANTS FOR TENURE CONSIDERATION*</t>
  </si>
  <si>
    <t xml:space="preserve">Number of years employed at TSU </t>
  </si>
  <si>
    <t>Number of years employed at TSU at end of year 1*</t>
  </si>
  <si>
    <t>Amount of Grant Funding Received to Date:</t>
  </si>
  <si>
    <t>First Author Equivalent Publications:</t>
  </si>
  <si>
    <t>External Funding, Extension</t>
  </si>
  <si>
    <t xml:space="preserve">External Funding, Research </t>
  </si>
  <si>
    <t>Total Five Year Minimum Benchmarks for Tenure Consideration Given Stated Parameters of Scholarly Activity</t>
  </si>
  <si>
    <t>Remaining Outputs Needed for Tenure Consideration Given Stated Parameters of Scholarly Activity and Outputs to Date</t>
  </si>
  <si>
    <t>First Author Equivalent Publications to Date:</t>
  </si>
  <si>
    <t>Calculation of Number of First Author Equivalent Publications</t>
  </si>
  <si>
    <t>Number of full length refereed publications as:</t>
  </si>
  <si>
    <t>Second author</t>
  </si>
  <si>
    <t>Third or greater author</t>
  </si>
  <si>
    <t>First author**</t>
  </si>
  <si>
    <t>First author equivalent :</t>
  </si>
  <si>
    <t>Total:</t>
  </si>
  <si>
    <t xml:space="preserve">** First author, corresponding author, or faculty member's student is primary author. </t>
  </si>
  <si>
    <t>Number of traditional undergraduate credit hours taught</t>
  </si>
  <si>
    <t>Number of graduate credit hours taught</t>
  </si>
  <si>
    <t>For the 5 Year Period Under Review for Tenure Application:</t>
  </si>
  <si>
    <t>* Enter data (actual/anticipated) in yellow cells to the left and below.  Note: Number of years employed during year 1 must be at least 1.  Do not enter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</si>
</sst>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;;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65" fontId="0" fillId="0" borderId="0" xfId="0" applyNumberFormat="1" applyProtection="1"/>
    <xf numFmtId="165" fontId="0" fillId="0" borderId="0" xfId="0" applyNumberFormat="1"/>
    <xf numFmtId="0" fontId="2" fillId="2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1" fontId="2" fillId="2" borderId="20" xfId="0" applyNumberFormat="1" applyFont="1" applyFill="1" applyBorder="1" applyAlignment="1" applyProtection="1">
      <alignment vertical="center" wrapText="1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2" fillId="0" borderId="15" xfId="0" applyNumberFormat="1" applyFont="1" applyBorder="1" applyAlignment="1">
      <alignment vertical="center" wrapText="1"/>
    </xf>
    <xf numFmtId="2" fontId="2" fillId="2" borderId="18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right" vertical="center" wrapText="1"/>
    </xf>
    <xf numFmtId="2" fontId="2" fillId="2" borderId="27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164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/>
    <xf numFmtId="2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1" fontId="2" fillId="0" borderId="20" xfId="0" applyNumberFormat="1" applyFont="1" applyBorder="1" applyAlignment="1" applyProtection="1">
      <alignment vertical="center" wrapText="1"/>
    </xf>
    <xf numFmtId="2" fontId="3" fillId="0" borderId="3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B3" sqref="B3"/>
    </sheetView>
  </sheetViews>
  <sheetFormatPr defaultRowHeight="15" x14ac:dyDescent="0.25"/>
  <cols>
    <col min="1" max="1" width="43.7109375" customWidth="1"/>
    <col min="2" max="2" width="6.7109375" customWidth="1"/>
    <col min="3" max="3" width="1" customWidth="1"/>
    <col min="7" max="7" width="7.28515625" customWidth="1"/>
    <col min="8" max="8" width="11.85546875" customWidth="1"/>
    <col min="11" max="11" width="10.140625" customWidth="1"/>
  </cols>
  <sheetData>
    <row r="1" spans="1:8" ht="33.75" customHeight="1" x14ac:dyDescent="0.25">
      <c r="A1" s="92" t="s">
        <v>15</v>
      </c>
      <c r="B1" s="93"/>
      <c r="C1" s="93"/>
      <c r="D1" s="93"/>
      <c r="E1" s="93"/>
      <c r="F1" s="93"/>
      <c r="G1" s="93"/>
      <c r="H1" s="93"/>
    </row>
    <row r="2" spans="1:8" ht="15.75" thickBot="1" x14ac:dyDescent="0.3">
      <c r="A2" s="42" t="s">
        <v>0</v>
      </c>
      <c r="B2" s="42"/>
      <c r="D2" s="17"/>
      <c r="E2" s="17"/>
      <c r="F2" s="17"/>
      <c r="G2" s="17"/>
      <c r="H2" s="17"/>
    </row>
    <row r="3" spans="1:8" ht="14.25" customHeight="1" x14ac:dyDescent="0.25">
      <c r="A3" s="1" t="s">
        <v>17</v>
      </c>
      <c r="B3" s="10"/>
      <c r="D3" s="49" t="s">
        <v>36</v>
      </c>
      <c r="E3" s="50"/>
      <c r="F3" s="50"/>
      <c r="G3" s="50"/>
      <c r="H3" s="51"/>
    </row>
    <row r="4" spans="1:8" ht="13.5" customHeight="1" x14ac:dyDescent="0.25">
      <c r="A4" s="2" t="s">
        <v>33</v>
      </c>
      <c r="B4" s="7"/>
      <c r="D4" s="52"/>
      <c r="E4" s="53"/>
      <c r="F4" s="53"/>
      <c r="G4" s="53"/>
      <c r="H4" s="54"/>
    </row>
    <row r="5" spans="1:8" ht="13.5" customHeight="1" thickBot="1" x14ac:dyDescent="0.3">
      <c r="A5" s="2" t="s">
        <v>34</v>
      </c>
      <c r="B5" s="7"/>
      <c r="D5" s="55"/>
      <c r="E5" s="56"/>
      <c r="F5" s="56"/>
      <c r="G5" s="56"/>
      <c r="H5" s="57"/>
    </row>
    <row r="6" spans="1:8" ht="13.5" customHeight="1" thickBot="1" x14ac:dyDescent="0.3">
      <c r="A6" s="2" t="s">
        <v>1</v>
      </c>
      <c r="B6" s="7"/>
      <c r="D6" s="33"/>
      <c r="E6" s="33"/>
      <c r="F6" s="33"/>
      <c r="G6" s="33"/>
      <c r="H6" s="33"/>
    </row>
    <row r="7" spans="1:8" ht="13.5" customHeight="1" x14ac:dyDescent="0.25">
      <c r="A7" s="2" t="s">
        <v>2</v>
      </c>
      <c r="B7" s="7"/>
      <c r="D7" s="119" t="s">
        <v>25</v>
      </c>
      <c r="E7" s="120"/>
      <c r="F7" s="120"/>
      <c r="G7" s="120"/>
      <c r="H7" s="121"/>
    </row>
    <row r="8" spans="1:8" ht="13.5" customHeight="1" x14ac:dyDescent="0.25">
      <c r="A8" s="2" t="s">
        <v>3</v>
      </c>
      <c r="B8" s="7"/>
      <c r="D8" s="122"/>
      <c r="E8" s="123"/>
      <c r="F8" s="123"/>
      <c r="G8" s="123"/>
      <c r="H8" s="124"/>
    </row>
    <row r="9" spans="1:8" ht="13.5" customHeight="1" x14ac:dyDescent="0.25">
      <c r="A9" s="3" t="s">
        <v>4</v>
      </c>
      <c r="B9" s="13">
        <f>IF(C9&gt;90, 90, C9)</f>
        <v>0</v>
      </c>
      <c r="C9" s="5">
        <f>(((B4/39)+(B6/585)+(B5/31))+(B7*0.06)+(B8*0.09))*100</f>
        <v>0</v>
      </c>
      <c r="D9" s="83" t="s">
        <v>26</v>
      </c>
      <c r="E9" s="84"/>
      <c r="F9" s="84"/>
      <c r="G9" s="85"/>
      <c r="H9" s="39" t="s">
        <v>30</v>
      </c>
    </row>
    <row r="10" spans="1:8" ht="13.5" customHeight="1" x14ac:dyDescent="0.25">
      <c r="A10" s="3" t="s">
        <v>5</v>
      </c>
      <c r="B10" s="13">
        <f>100-B9-B11</f>
        <v>90</v>
      </c>
      <c r="C10" s="6">
        <f>IF(B3=0,0,IF(B3&lt;=3, B10*0.0033, B10*0.02))</f>
        <v>0</v>
      </c>
      <c r="D10" s="86"/>
      <c r="E10" s="87"/>
      <c r="F10" s="87"/>
      <c r="G10" s="88"/>
      <c r="H10" s="39"/>
    </row>
    <row r="11" spans="1:8" ht="13.5" customHeight="1" thickBot="1" x14ac:dyDescent="0.3">
      <c r="A11" s="4" t="s">
        <v>6</v>
      </c>
      <c r="B11" s="14">
        <v>10</v>
      </c>
      <c r="C11" s="6">
        <f>IF(B3&lt;=3, 0, B10*330)</f>
        <v>0</v>
      </c>
      <c r="D11" s="37" t="s">
        <v>29</v>
      </c>
      <c r="E11" s="38"/>
      <c r="F11" s="38"/>
      <c r="G11" s="31"/>
      <c r="H11" s="28">
        <f>G11</f>
        <v>0</v>
      </c>
    </row>
    <row r="12" spans="1:8" ht="13.5" customHeight="1" x14ac:dyDescent="0.25">
      <c r="C12" s="6">
        <f>IF(B3&lt;=3, 0, B10*500)</f>
        <v>0</v>
      </c>
      <c r="D12" s="37" t="s">
        <v>27</v>
      </c>
      <c r="E12" s="38"/>
      <c r="F12" s="38"/>
      <c r="G12" s="32"/>
      <c r="H12" s="29">
        <f>G12/2</f>
        <v>0</v>
      </c>
    </row>
    <row r="13" spans="1:8" ht="13.5" customHeight="1" thickBot="1" x14ac:dyDescent="0.3">
      <c r="A13" s="42" t="s">
        <v>7</v>
      </c>
      <c r="B13" s="42"/>
      <c r="C13" s="6"/>
      <c r="D13" s="37" t="s">
        <v>28</v>
      </c>
      <c r="E13" s="38"/>
      <c r="F13" s="38"/>
      <c r="G13" s="32"/>
      <c r="H13" s="29">
        <f>G13/3</f>
        <v>0</v>
      </c>
    </row>
    <row r="14" spans="1:8" ht="13.5" customHeight="1" thickBot="1" x14ac:dyDescent="0.3">
      <c r="A14" s="1" t="s">
        <v>16</v>
      </c>
      <c r="B14" s="34">
        <f>IF(B3=0, 0, B3+1)</f>
        <v>0</v>
      </c>
      <c r="C14" s="6"/>
      <c r="D14" s="81" t="s">
        <v>31</v>
      </c>
      <c r="E14" s="82"/>
      <c r="F14" s="82"/>
      <c r="G14" s="82"/>
      <c r="H14" s="30">
        <f>SUM(H11:H13)</f>
        <v>0</v>
      </c>
    </row>
    <row r="15" spans="1:8" ht="13.5" customHeight="1" x14ac:dyDescent="0.25">
      <c r="A15" s="2" t="s">
        <v>33</v>
      </c>
      <c r="B15" s="7"/>
      <c r="C15" s="6"/>
      <c r="D15" s="89" t="s">
        <v>32</v>
      </c>
      <c r="E15" s="90"/>
      <c r="F15" s="90"/>
      <c r="G15" s="90"/>
      <c r="H15" s="90"/>
    </row>
    <row r="16" spans="1:8" ht="13.5" customHeight="1" x14ac:dyDescent="0.25">
      <c r="A16" s="2" t="s">
        <v>34</v>
      </c>
      <c r="B16" s="7"/>
      <c r="C16" s="6"/>
      <c r="D16" s="91"/>
      <c r="E16" s="91"/>
      <c r="F16" s="91"/>
      <c r="G16" s="91"/>
      <c r="H16" s="91"/>
    </row>
    <row r="17" spans="1:13" ht="13.5" customHeight="1" thickBot="1" x14ac:dyDescent="0.3">
      <c r="A17" s="2" t="s">
        <v>1</v>
      </c>
      <c r="B17" s="7"/>
      <c r="C17" s="6"/>
    </row>
    <row r="18" spans="1:13" ht="13.5" customHeight="1" x14ac:dyDescent="0.25">
      <c r="A18" s="2" t="s">
        <v>2</v>
      </c>
      <c r="B18" s="7"/>
      <c r="C18" s="6"/>
      <c r="D18" s="66" t="s">
        <v>35</v>
      </c>
      <c r="E18" s="67"/>
      <c r="F18" s="67"/>
      <c r="G18" s="67"/>
      <c r="H18" s="68"/>
    </row>
    <row r="19" spans="1:13" ht="13.5" customHeight="1" x14ac:dyDescent="0.25">
      <c r="A19" s="2" t="s">
        <v>3</v>
      </c>
      <c r="B19" s="7"/>
      <c r="C19" s="6"/>
      <c r="D19" s="26" t="s">
        <v>24</v>
      </c>
      <c r="E19" s="24"/>
      <c r="F19" s="24"/>
      <c r="G19" s="25"/>
      <c r="H19" s="35">
        <f>H14</f>
        <v>0</v>
      </c>
    </row>
    <row r="20" spans="1:13" ht="13.5" customHeight="1" thickBot="1" x14ac:dyDescent="0.3">
      <c r="A20" s="3" t="s">
        <v>4</v>
      </c>
      <c r="B20" s="13">
        <f>IF(C20&gt;90, 90, C20)</f>
        <v>0</v>
      </c>
      <c r="C20" s="6">
        <f>(((B15/39)+(B17/585)+(B16/31))+(B18*0.06)+(B19*0.09))*100</f>
        <v>0</v>
      </c>
      <c r="D20" s="117" t="s">
        <v>18</v>
      </c>
      <c r="E20" s="118"/>
      <c r="F20" s="118"/>
      <c r="G20" s="118"/>
      <c r="H20" s="19"/>
    </row>
    <row r="21" spans="1:13" ht="13.5" customHeight="1" thickBot="1" x14ac:dyDescent="0.3">
      <c r="A21" s="3" t="s">
        <v>5</v>
      </c>
      <c r="B21" s="13">
        <f>100-B20-B22</f>
        <v>90</v>
      </c>
      <c r="C21" s="6">
        <f>IF(B3=0,0,IF(B14&lt;=3, B21*0.0033, B21*0.02))</f>
        <v>0</v>
      </c>
      <c r="D21" s="20"/>
      <c r="E21" s="21"/>
      <c r="F21" s="21"/>
      <c r="G21" s="21"/>
      <c r="H21" s="22"/>
    </row>
    <row r="22" spans="1:13" ht="13.5" customHeight="1" thickBot="1" x14ac:dyDescent="0.3">
      <c r="A22" s="15" t="s">
        <v>6</v>
      </c>
      <c r="B22" s="16">
        <v>10</v>
      </c>
      <c r="C22" s="6">
        <f>IF(B14&lt;=3, 0, B21*330)</f>
        <v>0</v>
      </c>
      <c r="D22" s="58" t="s">
        <v>23</v>
      </c>
      <c r="E22" s="59"/>
      <c r="F22" s="59"/>
      <c r="G22" s="59"/>
      <c r="H22" s="60"/>
    </row>
    <row r="23" spans="1:13" ht="13.5" customHeight="1" x14ac:dyDescent="0.25">
      <c r="C23" s="6">
        <f>IF(B14&lt;=3, 0, B21*500)</f>
        <v>0</v>
      </c>
      <c r="D23" s="61"/>
      <c r="E23" s="42"/>
      <c r="F23" s="42"/>
      <c r="G23" s="42"/>
      <c r="H23" s="62"/>
    </row>
    <row r="24" spans="1:13" ht="13.5" customHeight="1" thickBot="1" x14ac:dyDescent="0.3">
      <c r="A24" s="42" t="s">
        <v>8</v>
      </c>
      <c r="B24" s="42"/>
      <c r="C24" s="6"/>
      <c r="D24" s="63"/>
      <c r="E24" s="64"/>
      <c r="F24" s="64"/>
      <c r="G24" s="64"/>
      <c r="H24" s="65"/>
    </row>
    <row r="25" spans="1:13" ht="13.5" customHeight="1" x14ac:dyDescent="0.25">
      <c r="A25" s="1" t="s">
        <v>16</v>
      </c>
      <c r="B25" s="34">
        <f>IF(B3=0, 0, B3+2)</f>
        <v>0</v>
      </c>
      <c r="C25" s="6"/>
      <c r="D25" s="71" t="s">
        <v>19</v>
      </c>
      <c r="E25" s="72"/>
      <c r="F25" s="72"/>
      <c r="G25" s="72"/>
      <c r="H25" s="18" t="str">
        <f>IF(B3="","-",F34-H19)</f>
        <v>-</v>
      </c>
    </row>
    <row r="26" spans="1:13" ht="13.5" customHeight="1" x14ac:dyDescent="0.25">
      <c r="A26" s="2" t="s">
        <v>33</v>
      </c>
      <c r="B26" s="7"/>
      <c r="C26" s="6"/>
      <c r="D26" s="73" t="s">
        <v>20</v>
      </c>
      <c r="E26" s="74"/>
      <c r="F26" s="75" t="str">
        <f>IF(B3="","-",IF(F37-H20&lt;0,0,F37-H20))</f>
        <v>-</v>
      </c>
      <c r="G26" s="77" t="s">
        <v>14</v>
      </c>
      <c r="H26" s="79" t="str">
        <f>IF(B3="","-",IF(H37-H20&lt;0,0, H37-H20))</f>
        <v>-</v>
      </c>
    </row>
    <row r="27" spans="1:13" ht="13.5" customHeight="1" x14ac:dyDescent="0.25">
      <c r="A27" s="2" t="s">
        <v>34</v>
      </c>
      <c r="B27" s="7"/>
      <c r="C27" s="6"/>
      <c r="D27" s="73"/>
      <c r="E27" s="74"/>
      <c r="F27" s="76"/>
      <c r="G27" s="78"/>
      <c r="H27" s="80"/>
    </row>
    <row r="28" spans="1:13" ht="13.5" customHeight="1" x14ac:dyDescent="0.25">
      <c r="A28" s="2" t="s">
        <v>1</v>
      </c>
      <c r="B28" s="7"/>
      <c r="C28" s="6"/>
      <c r="D28" s="73" t="s">
        <v>21</v>
      </c>
      <c r="E28" s="74"/>
      <c r="F28" s="127" t="str">
        <f>IF(B3="","-",IF(F40-H20&lt;0,0,F40-H20))</f>
        <v>-</v>
      </c>
      <c r="G28" s="40" t="s">
        <v>14</v>
      </c>
      <c r="H28" s="69" t="str">
        <f>IF(B3="","-",IF(H40-H20&lt;0,0,H40-H20))</f>
        <v>-</v>
      </c>
    </row>
    <row r="29" spans="1:13" ht="13.5" customHeight="1" thickBot="1" x14ac:dyDescent="0.3">
      <c r="A29" s="2" t="s">
        <v>2</v>
      </c>
      <c r="B29" s="7"/>
      <c r="C29" s="6"/>
      <c r="D29" s="125"/>
      <c r="E29" s="126"/>
      <c r="F29" s="128"/>
      <c r="G29" s="41"/>
      <c r="H29" s="70"/>
    </row>
    <row r="30" spans="1:13" ht="13.5" customHeight="1" thickBot="1" x14ac:dyDescent="0.3">
      <c r="A30" s="2" t="s">
        <v>3</v>
      </c>
      <c r="B30" s="7"/>
      <c r="C30" s="6"/>
      <c r="E30" s="5">
        <f>IF(B3=1, 660, IF(B3=2, 990, IF(B3=3, 1320, 1650)))</f>
        <v>1650</v>
      </c>
      <c r="F30" s="5">
        <f>IF(B3=1, 1000, IF(B3=2, 1500, IF(B3=3, 2000, 2500)))</f>
        <v>2500</v>
      </c>
      <c r="G30" s="5">
        <f>IF(B3=1, 2000, IF(B3=2, 3000, IF(B3=3, 4000, 5000)))</f>
        <v>5000</v>
      </c>
      <c r="H30" s="5">
        <f>IF(B3=1, 5, IF(B3=2, 6.66, IF(B3=3, 8.3, 10)))</f>
        <v>10</v>
      </c>
    </row>
    <row r="31" spans="1:13" ht="13.5" customHeight="1" x14ac:dyDescent="0.25">
      <c r="A31" s="3" t="s">
        <v>4</v>
      </c>
      <c r="B31" s="13">
        <f>IF(C31&gt;90, 90, C31)</f>
        <v>0</v>
      </c>
      <c r="C31" s="6">
        <f>(((B26/39)+(B28/585)+(B27/31))+(B29*0.06)+(B30*0.09))*100</f>
        <v>0</v>
      </c>
      <c r="D31" s="102" t="s">
        <v>22</v>
      </c>
      <c r="E31" s="103"/>
      <c r="F31" s="103"/>
      <c r="G31" s="103"/>
      <c r="H31" s="104"/>
    </row>
    <row r="32" spans="1:13" ht="13.5" customHeight="1" x14ac:dyDescent="0.25">
      <c r="A32" s="3" t="s">
        <v>5</v>
      </c>
      <c r="B32" s="13">
        <f>100-B31-B33</f>
        <v>90</v>
      </c>
      <c r="C32" s="6">
        <f>IF(B3=0,0,IF(B25&lt;=3, B32*0.0033, B32*0.02))</f>
        <v>0</v>
      </c>
      <c r="D32" s="105"/>
      <c r="E32" s="106"/>
      <c r="F32" s="106"/>
      <c r="G32" s="106"/>
      <c r="H32" s="107"/>
      <c r="L32" s="36"/>
      <c r="M32" s="36"/>
    </row>
    <row r="33" spans="1:13" ht="13.5" customHeight="1" thickBot="1" x14ac:dyDescent="0.3">
      <c r="A33" s="15" t="s">
        <v>6</v>
      </c>
      <c r="B33" s="16">
        <v>10</v>
      </c>
      <c r="C33" s="6">
        <f>IF(B25&lt;=3, 0, B32*330)</f>
        <v>0</v>
      </c>
      <c r="D33" s="108"/>
      <c r="E33" s="109"/>
      <c r="F33" s="109"/>
      <c r="G33" s="109"/>
      <c r="H33" s="110"/>
      <c r="L33" s="23"/>
    </row>
    <row r="34" spans="1:13" ht="13.5" customHeight="1" x14ac:dyDescent="0.25">
      <c r="C34" s="6">
        <f>IF(B25&lt;=3, 0, B32*500)</f>
        <v>0</v>
      </c>
      <c r="D34" s="94" t="s">
        <v>11</v>
      </c>
      <c r="E34" s="95"/>
      <c r="F34" s="111" t="str">
        <f>IF(B3="","-",(AVERAGE(B10,B21,B32,B43,B54)*H30)/100)</f>
        <v>-</v>
      </c>
      <c r="G34" s="111"/>
      <c r="H34" s="112"/>
      <c r="L34" s="36"/>
      <c r="M34" s="36"/>
    </row>
    <row r="35" spans="1:13" ht="13.5" customHeight="1" thickBot="1" x14ac:dyDescent="0.3">
      <c r="A35" s="42" t="s">
        <v>9</v>
      </c>
      <c r="B35" s="42"/>
      <c r="C35" s="6"/>
      <c r="D35" s="96"/>
      <c r="E35" s="97"/>
      <c r="F35" s="111"/>
      <c r="G35" s="111"/>
      <c r="H35" s="112"/>
      <c r="L35" s="36"/>
      <c r="M35" s="36"/>
    </row>
    <row r="36" spans="1:13" ht="13.5" customHeight="1" x14ac:dyDescent="0.25">
      <c r="A36" s="1" t="s">
        <v>16</v>
      </c>
      <c r="B36" s="34">
        <f>IF(B3=0, 0, B3+3)</f>
        <v>0</v>
      </c>
      <c r="C36" s="6"/>
      <c r="D36" s="98"/>
      <c r="E36" s="99"/>
      <c r="F36" s="111"/>
      <c r="G36" s="111"/>
      <c r="H36" s="112"/>
    </row>
    <row r="37" spans="1:13" ht="13.5" customHeight="1" x14ac:dyDescent="0.25">
      <c r="A37" s="2" t="s">
        <v>33</v>
      </c>
      <c r="B37" s="7"/>
      <c r="C37" s="6"/>
      <c r="D37" s="94" t="s">
        <v>12</v>
      </c>
      <c r="E37" s="95"/>
      <c r="F37" s="43" t="str">
        <f>IF(B3="","-",(AVERAGE(B10,B21,B32,B43,B54)*E30))</f>
        <v>-</v>
      </c>
      <c r="G37" s="45" t="s">
        <v>14</v>
      </c>
      <c r="H37" s="114" t="str">
        <f>IF(B3="","-",(AVERAGE(B10,B21,B32,B43,B54)*F30))</f>
        <v>-</v>
      </c>
    </row>
    <row r="38" spans="1:13" ht="13.5" customHeight="1" x14ac:dyDescent="0.25">
      <c r="A38" s="2" t="s">
        <v>34</v>
      </c>
      <c r="B38" s="7"/>
      <c r="C38" s="6"/>
      <c r="D38" s="96"/>
      <c r="E38" s="97"/>
      <c r="F38" s="43"/>
      <c r="G38" s="45"/>
      <c r="H38" s="114"/>
    </row>
    <row r="39" spans="1:13" ht="13.5" customHeight="1" x14ac:dyDescent="0.25">
      <c r="A39" s="2" t="s">
        <v>1</v>
      </c>
      <c r="B39" s="7"/>
      <c r="C39" s="6"/>
      <c r="D39" s="98"/>
      <c r="E39" s="99"/>
      <c r="F39" s="43"/>
      <c r="G39" s="116"/>
      <c r="H39" s="114"/>
    </row>
    <row r="40" spans="1:13" ht="13.5" customHeight="1" x14ac:dyDescent="0.25">
      <c r="A40" s="2" t="s">
        <v>2</v>
      </c>
      <c r="B40" s="7"/>
      <c r="C40" s="6"/>
      <c r="D40" s="94" t="s">
        <v>13</v>
      </c>
      <c r="E40" s="95"/>
      <c r="F40" s="44" t="str">
        <f>IF(B3="","-",(AVERAGE(B10,B21,B32,B43,B54)*E30))</f>
        <v>-</v>
      </c>
      <c r="G40" s="47" t="s">
        <v>14</v>
      </c>
      <c r="H40" s="113" t="str">
        <f>IF(B3="","-",((AVERAGE(B10,B21,B32,B43,B54)*F30)*2))</f>
        <v>-</v>
      </c>
    </row>
    <row r="41" spans="1:13" ht="13.5" customHeight="1" x14ac:dyDescent="0.25">
      <c r="A41" s="2" t="s">
        <v>3</v>
      </c>
      <c r="B41" s="7"/>
      <c r="C41" s="6"/>
      <c r="D41" s="96"/>
      <c r="E41" s="97"/>
      <c r="F41" s="45"/>
      <c r="G41" s="47"/>
      <c r="H41" s="114"/>
    </row>
    <row r="42" spans="1:13" ht="13.5" customHeight="1" thickBot="1" x14ac:dyDescent="0.3">
      <c r="A42" s="3" t="s">
        <v>4</v>
      </c>
      <c r="B42" s="13">
        <f>IF(C42&gt;90, 90, C42)</f>
        <v>0</v>
      </c>
      <c r="C42" s="6">
        <f>(((B37/39)+(B39/585)+(B38/31))+(B40*0.06)+(B41*0.09))*100</f>
        <v>0</v>
      </c>
      <c r="D42" s="100"/>
      <c r="E42" s="101"/>
      <c r="F42" s="46"/>
      <c r="G42" s="48"/>
      <c r="H42" s="115"/>
    </row>
    <row r="43" spans="1:13" ht="13.5" customHeight="1" x14ac:dyDescent="0.25">
      <c r="A43" s="3" t="s">
        <v>5</v>
      </c>
      <c r="B43" s="13">
        <f>100-B42-B44</f>
        <v>90</v>
      </c>
      <c r="C43" s="6">
        <f>IF(B3=0,0,IF(B36&lt;=3, B43*0.0033, B43*0.02))</f>
        <v>0</v>
      </c>
    </row>
    <row r="44" spans="1:13" ht="13.5" customHeight="1" thickBot="1" x14ac:dyDescent="0.3">
      <c r="A44" s="4" t="s">
        <v>6</v>
      </c>
      <c r="B44" s="14">
        <v>10</v>
      </c>
      <c r="C44" s="6">
        <f>IF(B36&lt;=3, 0, B43*330)</f>
        <v>0</v>
      </c>
      <c r="D44" s="8"/>
      <c r="E44" s="8"/>
      <c r="F44" s="11"/>
      <c r="G44" s="9"/>
      <c r="H44" s="12"/>
      <c r="I44" s="27"/>
    </row>
    <row r="45" spans="1:13" ht="13.5" customHeight="1" x14ac:dyDescent="0.25">
      <c r="C45" s="6">
        <f>IF(B36&lt;=3, 0, B43*500)</f>
        <v>0</v>
      </c>
    </row>
    <row r="46" spans="1:13" ht="13.5" customHeight="1" thickBot="1" x14ac:dyDescent="0.3">
      <c r="A46" s="42" t="s">
        <v>10</v>
      </c>
      <c r="B46" s="42"/>
      <c r="C46" s="6"/>
    </row>
    <row r="47" spans="1:13" ht="13.5" customHeight="1" x14ac:dyDescent="0.25">
      <c r="A47" s="1" t="s">
        <v>16</v>
      </c>
      <c r="B47" s="34">
        <f>IF(B3=0, 0, B3+4)</f>
        <v>0</v>
      </c>
      <c r="C47" s="6"/>
    </row>
    <row r="48" spans="1:13" ht="13.5" customHeight="1" x14ac:dyDescent="0.25">
      <c r="A48" s="2" t="s">
        <v>33</v>
      </c>
      <c r="B48" s="7"/>
      <c r="C48" s="6"/>
    </row>
    <row r="49" spans="1:3" ht="13.5" customHeight="1" x14ac:dyDescent="0.25">
      <c r="A49" s="2" t="s">
        <v>34</v>
      </c>
      <c r="B49" s="7"/>
      <c r="C49" s="6"/>
    </row>
    <row r="50" spans="1:3" ht="13.5" customHeight="1" x14ac:dyDescent="0.25">
      <c r="A50" s="2" t="s">
        <v>1</v>
      </c>
      <c r="B50" s="7"/>
      <c r="C50" s="6"/>
    </row>
    <row r="51" spans="1:3" ht="13.5" customHeight="1" x14ac:dyDescent="0.25">
      <c r="A51" s="2" t="s">
        <v>2</v>
      </c>
      <c r="B51" s="7"/>
      <c r="C51" s="6"/>
    </row>
    <row r="52" spans="1:3" ht="13.5" customHeight="1" x14ac:dyDescent="0.25">
      <c r="A52" s="2" t="s">
        <v>3</v>
      </c>
      <c r="B52" s="7"/>
      <c r="C52" s="6"/>
    </row>
    <row r="53" spans="1:3" ht="13.5" customHeight="1" x14ac:dyDescent="0.25">
      <c r="A53" s="3" t="s">
        <v>4</v>
      </c>
      <c r="B53" s="13">
        <f>IF(C53&gt;90, 90, C53)</f>
        <v>0</v>
      </c>
      <c r="C53" s="6">
        <f>(((B48/39)+(B50/585)+(B49/31))+(B51*0.06)+(B52*0.09))*100</f>
        <v>0</v>
      </c>
    </row>
    <row r="54" spans="1:3" ht="13.5" customHeight="1" x14ac:dyDescent="0.25">
      <c r="A54" s="3" t="s">
        <v>5</v>
      </c>
      <c r="B54" s="13">
        <f>100-B53-B55</f>
        <v>90</v>
      </c>
      <c r="C54" s="6">
        <f>IF(B3=0,0,IF(B47&lt;=3, B54*0.0033, B54*0.02))</f>
        <v>0</v>
      </c>
    </row>
    <row r="55" spans="1:3" ht="13.5" customHeight="1" thickBot="1" x14ac:dyDescent="0.3">
      <c r="A55" s="4" t="s">
        <v>6</v>
      </c>
      <c r="B55" s="14">
        <v>10</v>
      </c>
      <c r="C55" s="6">
        <f>IF(B47&lt;=3, 0, B54*330)</f>
        <v>0</v>
      </c>
    </row>
    <row r="56" spans="1:3" x14ac:dyDescent="0.25">
      <c r="C56" s="6"/>
    </row>
  </sheetData>
  <sheetProtection password="CC20" sheet="1" objects="1" scenarios="1" selectLockedCells="1"/>
  <mergeCells count="41">
    <mergeCell ref="A1:H1"/>
    <mergeCell ref="A2:B2"/>
    <mergeCell ref="A13:B13"/>
    <mergeCell ref="D37:E39"/>
    <mergeCell ref="D40:E42"/>
    <mergeCell ref="D31:H33"/>
    <mergeCell ref="F34:H36"/>
    <mergeCell ref="H40:H42"/>
    <mergeCell ref="H37:H39"/>
    <mergeCell ref="A24:B24"/>
    <mergeCell ref="G37:G39"/>
    <mergeCell ref="D20:G20"/>
    <mergeCell ref="D34:E36"/>
    <mergeCell ref="D7:H8"/>
    <mergeCell ref="D28:E29"/>
    <mergeCell ref="F28:F29"/>
    <mergeCell ref="D3:H5"/>
    <mergeCell ref="D22:H24"/>
    <mergeCell ref="D18:H18"/>
    <mergeCell ref="H28:H29"/>
    <mergeCell ref="D25:G25"/>
    <mergeCell ref="D26:E27"/>
    <mergeCell ref="F26:F27"/>
    <mergeCell ref="G26:G27"/>
    <mergeCell ref="H26:H27"/>
    <mergeCell ref="D12:F12"/>
    <mergeCell ref="D13:F13"/>
    <mergeCell ref="D14:G14"/>
    <mergeCell ref="D9:G10"/>
    <mergeCell ref="D15:H16"/>
    <mergeCell ref="A35:B35"/>
    <mergeCell ref="A46:B46"/>
    <mergeCell ref="F37:F39"/>
    <mergeCell ref="F40:F42"/>
    <mergeCell ref="G40:G42"/>
    <mergeCell ref="L32:M32"/>
    <mergeCell ref="L34:M34"/>
    <mergeCell ref="L35:M35"/>
    <mergeCell ref="D11:F11"/>
    <mergeCell ref="H9:H10"/>
    <mergeCell ref="G28:G29"/>
  </mergeCells>
  <pageMargins left="0.4" right="0.4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Remaining outputs needed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Gawel</cp:lastModifiedBy>
  <cp:lastPrinted>2021-03-25T18:53:46Z</cp:lastPrinted>
  <dcterms:created xsi:type="dcterms:W3CDTF">2016-02-09T19:40:42Z</dcterms:created>
  <dcterms:modified xsi:type="dcterms:W3CDTF">2021-03-25T18:57:56Z</dcterms:modified>
</cp:coreProperties>
</file>